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Payson" sheetId="1" r:id="rId1"/>
  </sheets>
  <definedNames/>
  <calcPr fullCalcOnLoad="1"/>
</workbook>
</file>

<file path=xl/sharedStrings.xml><?xml version="1.0" encoding="utf-8"?>
<sst xmlns="http://schemas.openxmlformats.org/spreadsheetml/2006/main" count="93" uniqueCount="46">
  <si>
    <t>User Defined Site Information</t>
  </si>
  <si>
    <t>Square Footage of Catchment Area</t>
  </si>
  <si>
    <t>=</t>
  </si>
  <si>
    <t>Input Value =&gt;</t>
  </si>
  <si>
    <t xml:space="preserve">Coefficient for Catchment Surface </t>
  </si>
  <si>
    <t>Roof</t>
  </si>
  <si>
    <t xml:space="preserve">Plant Water Use Coefficient  </t>
  </si>
  <si>
    <t>High (St. Augustine/Fescue)</t>
  </si>
  <si>
    <t>Square Footage of Landscape</t>
  </si>
  <si>
    <t>Supply</t>
  </si>
  <si>
    <t>Rainfall (inches)</t>
  </si>
  <si>
    <t>Gallons per ft2</t>
  </si>
  <si>
    <t>Square ft</t>
  </si>
  <si>
    <t>gallons/month</t>
  </si>
  <si>
    <t>Coefficient</t>
  </si>
  <si>
    <t>Yield</t>
  </si>
  <si>
    <t>City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</si>
  <si>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</si>
  <si>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</si>
  <si>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</si>
  <si>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</si>
  <si>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</si>
  <si>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</si>
  <si>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</si>
  <si>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</si>
  <si>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</si>
  <si>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</si>
  <si>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</si>
  <si>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</si>
  <si>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</si>
  <si>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Demand</t>
  </si>
  <si>
    <t>Evapotranspiration (inches)</t>
  </si>
  <si>
    <t xml:space="preserve">Plant water use Coefficient </t>
  </si>
  <si>
    <t>Plant water needs in Inches</t>
  </si>
  <si>
    <t>Gallons per square foot</t>
  </si>
  <si>
    <t>Total Landscaping water Demand in gallons</t>
  </si>
  <si>
    <t>Storage/Supplement Water Use (gallons)</t>
  </si>
  <si>
    <t>Month</t>
  </si>
  <si>
    <t>(Yield Minus Demand)</t>
  </si>
  <si>
    <t>Cumulative Storage</t>
  </si>
  <si>
    <t>Supplemental Water Use</t>
  </si>
  <si>
    <t>Year 1</t>
  </si>
  <si>
    <t>Year 2</t>
  </si>
  <si>
    <t>Available Storage</t>
  </si>
  <si>
    <t>Payson, Arizona</t>
  </si>
  <si>
    <t>Payson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</si>
</sst>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2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2" fontId="0" fillId="0" borderId="20" xfId="0" applyNumberFormat="1" applyBorder="1" applyAlignment="1">
      <alignment horizontal="center"/>
    </xf>
    <xf numFmtId="3" fontId="11" fillId="35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35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5"/>
  <sheetViews>
    <sheetView tabSelected="1" zoomScale="70" zoomScaleNormal="70" zoomScalePageLayoutView="0" workbookViewId="0" topLeftCell="A1">
      <selection activeCell="F72" sqref="F72"/>
    </sheetView>
  </sheetViews>
  <sheetFormatPr defaultColWidth="9.140625" defaultRowHeight="12.75"/>
  <cols>
    <col min="1" max="1" width="32.140625" style="2" customWidth="1"/>
    <col min="2" max="2" width="11.28125" style="2" customWidth="1"/>
    <col min="3" max="3" width="12.7109375" style="2" customWidth="1"/>
    <col min="4" max="4" width="30.00390625" style="2" hidden="1" customWidth="1"/>
    <col min="5" max="7" width="30.00390625" style="2" customWidth="1"/>
    <col min="8" max="10" width="33.7109375" style="2" customWidth="1"/>
    <col min="11" max="11" width="22.140625" style="2" customWidth="1"/>
    <col min="12" max="12" width="11.7109375" style="2" customWidth="1"/>
    <col min="13" max="16384" width="9.140625" style="2" customWidth="1"/>
  </cols>
  <sheetData>
    <row r="1" ht="21.75" customHeight="1">
      <c r="A1" s="1" t="s">
        <v>44</v>
      </c>
    </row>
    <row r="2" spans="1:11" ht="27.75" customHeight="1" thickBot="1">
      <c r="A2" s="67" t="s">
        <v>0</v>
      </c>
      <c r="B2" s="68"/>
      <c r="C2" s="68"/>
      <c r="D2" s="68"/>
      <c r="E2" s="68"/>
      <c r="F2" s="68"/>
      <c r="G2" s="56"/>
      <c r="H2" s="50"/>
      <c r="I2" s="50"/>
      <c r="J2" s="50"/>
      <c r="K2" s="50"/>
    </row>
    <row r="3" spans="1:6" ht="25.5" customHeight="1" thickBot="1">
      <c r="A3" s="3" t="s">
        <v>1</v>
      </c>
      <c r="B3" s="4"/>
      <c r="C3" s="5" t="s">
        <v>2</v>
      </c>
      <c r="D3" s="5"/>
      <c r="E3" s="6" t="s">
        <v>3</v>
      </c>
      <c r="F3" s="7">
        <v>1625</v>
      </c>
    </row>
    <row r="4" spans="1:6" ht="27.75" customHeight="1" thickBot="1">
      <c r="A4" s="3" t="s">
        <v>4</v>
      </c>
      <c r="B4" s="4"/>
      <c r="C4" s="5" t="s">
        <v>2</v>
      </c>
      <c r="D4" s="5"/>
      <c r="E4" s="8" t="s">
        <v>5</v>
      </c>
      <c r="F4" s="9">
        <f>IF(E4="Roof",0.9,IF(E4="Paving (Concrete/Asphalt)",0.95,IF(E4="Paving (Brick)",0.85,IF(E4="Gravel",0.7,IF(E4="Soil (Flat 2% or less) Bare",0.75,IF(E4="Soil (Flat 2% or less) w/ vegetation",0.6,IF(E4="Lawns-Sandy Soil (Flat 2% or less)",0.1,IF(E4="Lawns-Heavy Soil (Flat 2% or less)",0.17,0))))))))</f>
        <v>0.9</v>
      </c>
    </row>
    <row r="5" spans="1:6" ht="22.5" customHeight="1" thickBot="1">
      <c r="A5" s="3" t="s">
        <v>6</v>
      </c>
      <c r="B5" s="4"/>
      <c r="C5" s="5" t="s">
        <v>2</v>
      </c>
      <c r="D5" s="5"/>
      <c r="E5" s="8" t="s">
        <v>7</v>
      </c>
      <c r="F5" s="10">
        <f>IF(E5="High (St. Augustine/Fescue)",0.75,IF(E5="Medium (Buffalograss/Bermudagrass)",0.5,IF(E5="Low (Blue Grama/Desert Willow)",0.2,0)))</f>
        <v>0.75</v>
      </c>
    </row>
    <row r="6" spans="1:6" ht="22.5" customHeight="1" thickBot="1">
      <c r="A6" s="3" t="s">
        <v>43</v>
      </c>
      <c r="B6" s="4"/>
      <c r="C6" s="5" t="s">
        <v>2</v>
      </c>
      <c r="D6" s="5"/>
      <c r="E6" s="6" t="s">
        <v>3</v>
      </c>
      <c r="F6" s="7">
        <v>2500</v>
      </c>
    </row>
    <row r="7" spans="1:6" ht="24" customHeight="1" thickBot="1">
      <c r="A7" s="3" t="s">
        <v>8</v>
      </c>
      <c r="B7" s="4"/>
      <c r="C7" s="5" t="s">
        <v>2</v>
      </c>
      <c r="D7" s="5"/>
      <c r="E7" s="6" t="s">
        <v>3</v>
      </c>
      <c r="F7" s="7">
        <v>1200</v>
      </c>
    </row>
    <row r="8" ht="11.25" customHeight="1"/>
    <row r="9" spans="1:12" s="12" customFormat="1" ht="15" hidden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6" ht="15.75" hidden="1" thickBot="1">
      <c r="A10" s="72" t="s">
        <v>9</v>
      </c>
      <c r="B10" s="62"/>
      <c r="C10" s="62"/>
      <c r="D10" s="62"/>
      <c r="E10" s="62"/>
      <c r="F10" s="62"/>
      <c r="G10" s="73"/>
      <c r="H10" s="50"/>
      <c r="I10" s="50"/>
      <c r="J10" s="48"/>
      <c r="K10" s="48"/>
      <c r="L10" s="48"/>
      <c r="M10" s="12"/>
      <c r="N10" s="12"/>
      <c r="O10" s="12"/>
      <c r="P10" s="12"/>
    </row>
    <row r="11" spans="1:7" ht="14.25" hidden="1">
      <c r="A11" s="13"/>
      <c r="B11" s="14" t="s">
        <v>10</v>
      </c>
      <c r="C11" s="14" t="s">
        <v>11</v>
      </c>
      <c r="D11" s="14" t="s">
        <v>12</v>
      </c>
      <c r="E11" s="14" t="s">
        <v>13</v>
      </c>
      <c r="F11" s="14" t="s">
        <v>14</v>
      </c>
      <c r="G11" s="15" t="s">
        <v>15</v>
      </c>
    </row>
    <row r="12" spans="1:7" ht="14.25" hidden="1">
      <c r="A12" s="16" t="s">
        <v>16</v>
      </c>
      <c r="B12" s="17" t="s">
        <v>45</v>
      </c>
      <c r="C12" s="17"/>
      <c r="D12" s="17"/>
      <c r="E12" s="17"/>
      <c r="F12" s="17"/>
      <c r="G12" s="18"/>
    </row>
    <row r="13" spans="1:7" ht="15" hidden="1" thickBot="1">
      <c r="A13" s="19" t="s">
        <v>17</v>
      </c>
      <c r="B13" s="58">
        <v>2.33</v>
      </c>
      <c r="C13" s="20">
        <f aca="true" t="shared" si="0" ref="C13:C24">(B13*0.623)</f>
        <v>1.45159</v>
      </c>
      <c r="D13" s="21">
        <f>$F$3</f>
        <v>1625</v>
      </c>
      <c r="E13" s="22">
        <f aca="true" t="shared" si="1" ref="E13:E24">(C13*D13)</f>
        <v>2358.83375</v>
      </c>
      <c r="F13" s="21">
        <f>$F$4</f>
        <v>0.9</v>
      </c>
      <c r="G13" s="23">
        <f aca="true" t="shared" si="2" ref="G13:G24">(E13*F13)</f>
        <v>2122.950375</v>
      </c>
    </row>
    <row r="14" spans="1:7" ht="15" hidden="1" thickBot="1">
      <c r="A14" s="19" t="s">
        <v>18</v>
      </c>
      <c r="B14" s="58">
        <v>2.34</v>
      </c>
      <c r="C14" s="20">
        <f t="shared" si="0"/>
        <v>1.45782</v>
      </c>
      <c r="D14" s="17">
        <f aca="true" t="shared" si="3" ref="D14:D24">$D$13</f>
        <v>1625</v>
      </c>
      <c r="E14" s="22">
        <f t="shared" si="1"/>
        <v>2368.9575</v>
      </c>
      <c r="F14" s="17">
        <f aca="true" t="shared" si="4" ref="F14:F24">$F$13</f>
        <v>0.9</v>
      </c>
      <c r="G14" s="23">
        <f t="shared" si="2"/>
        <v>2132.06175</v>
      </c>
    </row>
    <row r="15" spans="1:7" ht="15" hidden="1" thickBot="1">
      <c r="A15" s="19" t="s">
        <v>19</v>
      </c>
      <c r="B15" s="58">
        <v>2.68</v>
      </c>
      <c r="C15" s="20">
        <f t="shared" si="0"/>
        <v>1.66964</v>
      </c>
      <c r="D15" s="17">
        <f t="shared" si="3"/>
        <v>1625</v>
      </c>
      <c r="E15" s="22">
        <f t="shared" si="1"/>
        <v>2713.165</v>
      </c>
      <c r="F15" s="17">
        <f t="shared" si="4"/>
        <v>0.9</v>
      </c>
      <c r="G15" s="23">
        <f t="shared" si="2"/>
        <v>2441.8485</v>
      </c>
    </row>
    <row r="16" spans="1:7" ht="15" hidden="1" thickBot="1">
      <c r="A16" s="19" t="s">
        <v>20</v>
      </c>
      <c r="B16" s="58">
        <v>1.15</v>
      </c>
      <c r="C16" s="20">
        <f t="shared" si="0"/>
        <v>0.7164499999999999</v>
      </c>
      <c r="D16" s="17">
        <f t="shared" si="3"/>
        <v>1625</v>
      </c>
      <c r="E16" s="22">
        <f t="shared" si="1"/>
        <v>1164.2312499999998</v>
      </c>
      <c r="F16" s="17">
        <f t="shared" si="4"/>
        <v>0.9</v>
      </c>
      <c r="G16" s="23">
        <f t="shared" si="2"/>
        <v>1047.8081249999998</v>
      </c>
    </row>
    <row r="17" spans="1:7" ht="15" hidden="1" thickBot="1">
      <c r="A17" s="19" t="s">
        <v>21</v>
      </c>
      <c r="B17" s="58">
        <v>0.66</v>
      </c>
      <c r="C17" s="20">
        <f t="shared" si="0"/>
        <v>0.41118000000000005</v>
      </c>
      <c r="D17" s="17">
        <f t="shared" si="3"/>
        <v>1625</v>
      </c>
      <c r="E17" s="22">
        <f t="shared" si="1"/>
        <v>668.1675</v>
      </c>
      <c r="F17" s="17">
        <f t="shared" si="4"/>
        <v>0.9</v>
      </c>
      <c r="G17" s="23">
        <f t="shared" si="2"/>
        <v>601.3507500000001</v>
      </c>
    </row>
    <row r="18" spans="1:7" ht="15" hidden="1" thickBot="1">
      <c r="A18" s="19" t="s">
        <v>22</v>
      </c>
      <c r="B18" s="58">
        <v>0.37</v>
      </c>
      <c r="C18" s="20">
        <f t="shared" si="0"/>
        <v>0.23051</v>
      </c>
      <c r="D18" s="17">
        <f t="shared" si="3"/>
        <v>1625</v>
      </c>
      <c r="E18" s="22">
        <f t="shared" si="1"/>
        <v>374.57875</v>
      </c>
      <c r="F18" s="17">
        <f t="shared" si="4"/>
        <v>0.9</v>
      </c>
      <c r="G18" s="23">
        <f t="shared" si="2"/>
        <v>337.120875</v>
      </c>
    </row>
    <row r="19" spans="1:7" ht="15" hidden="1" thickBot="1">
      <c r="A19" s="19" t="s">
        <v>23</v>
      </c>
      <c r="B19" s="58">
        <v>2.42</v>
      </c>
      <c r="C19" s="20">
        <f t="shared" si="0"/>
        <v>1.50766</v>
      </c>
      <c r="D19" s="17">
        <f t="shared" si="3"/>
        <v>1625</v>
      </c>
      <c r="E19" s="22">
        <f t="shared" si="1"/>
        <v>2449.9475</v>
      </c>
      <c r="F19" s="17">
        <f t="shared" si="4"/>
        <v>0.9</v>
      </c>
      <c r="G19" s="23">
        <f t="shared" si="2"/>
        <v>2204.9527500000004</v>
      </c>
    </row>
    <row r="20" spans="1:7" ht="15" hidden="1" thickBot="1">
      <c r="A20" s="19" t="s">
        <v>24</v>
      </c>
      <c r="B20" s="58">
        <v>2.97</v>
      </c>
      <c r="C20" s="20">
        <f t="shared" si="0"/>
        <v>1.8503100000000001</v>
      </c>
      <c r="D20" s="17">
        <f t="shared" si="3"/>
        <v>1625</v>
      </c>
      <c r="E20" s="22">
        <f t="shared" si="1"/>
        <v>3006.7537500000003</v>
      </c>
      <c r="F20" s="17">
        <f t="shared" si="4"/>
        <v>0.9</v>
      </c>
      <c r="G20" s="23">
        <f t="shared" si="2"/>
        <v>2706.0783750000005</v>
      </c>
    </row>
    <row r="21" spans="1:7" ht="15" hidden="1" thickBot="1">
      <c r="A21" s="19" t="s">
        <v>25</v>
      </c>
      <c r="B21" s="58">
        <v>1.81</v>
      </c>
      <c r="C21" s="20">
        <f t="shared" si="0"/>
        <v>1.1276300000000001</v>
      </c>
      <c r="D21" s="17">
        <f t="shared" si="3"/>
        <v>1625</v>
      </c>
      <c r="E21" s="22">
        <f t="shared" si="1"/>
        <v>1832.3987500000003</v>
      </c>
      <c r="F21" s="17">
        <f t="shared" si="4"/>
        <v>0.9</v>
      </c>
      <c r="G21" s="23">
        <f t="shared" si="2"/>
        <v>1649.1588750000003</v>
      </c>
    </row>
    <row r="22" spans="1:7" ht="15" hidden="1" thickBot="1">
      <c r="A22" s="19" t="s">
        <v>26</v>
      </c>
      <c r="B22" s="58">
        <v>1.89</v>
      </c>
      <c r="C22" s="20">
        <f t="shared" si="0"/>
        <v>1.17747</v>
      </c>
      <c r="D22" s="17">
        <f t="shared" si="3"/>
        <v>1625</v>
      </c>
      <c r="E22" s="22">
        <f t="shared" si="1"/>
        <v>1913.38875</v>
      </c>
      <c r="F22" s="17">
        <f t="shared" si="4"/>
        <v>0.9</v>
      </c>
      <c r="G22" s="23">
        <f t="shared" si="2"/>
        <v>1722.0498750000002</v>
      </c>
    </row>
    <row r="23" spans="1:7" ht="15" hidden="1" thickBot="1">
      <c r="A23" s="19" t="s">
        <v>27</v>
      </c>
      <c r="B23" s="58">
        <v>1.7</v>
      </c>
      <c r="C23" s="20">
        <f t="shared" si="0"/>
        <v>1.0591</v>
      </c>
      <c r="D23" s="17">
        <f t="shared" si="3"/>
        <v>1625</v>
      </c>
      <c r="E23" s="22">
        <f t="shared" si="1"/>
        <v>1721.0375</v>
      </c>
      <c r="F23" s="17">
        <f t="shared" si="4"/>
        <v>0.9</v>
      </c>
      <c r="G23" s="23">
        <f t="shared" si="2"/>
        <v>1548.93375</v>
      </c>
    </row>
    <row r="24" spans="1:7" ht="15" hidden="1" thickBot="1">
      <c r="A24" s="19" t="s">
        <v>28</v>
      </c>
      <c r="B24" s="58">
        <v>1.75</v>
      </c>
      <c r="C24" s="20">
        <f t="shared" si="0"/>
        <v>1.09025</v>
      </c>
      <c r="D24" s="17">
        <f t="shared" si="3"/>
        <v>1625</v>
      </c>
      <c r="E24" s="22">
        <f t="shared" si="1"/>
        <v>1771.65625</v>
      </c>
      <c r="F24" s="17">
        <f t="shared" si="4"/>
        <v>0.9</v>
      </c>
      <c r="G24" s="23">
        <f t="shared" si="2"/>
        <v>1594.4906250000001</v>
      </c>
    </row>
    <row r="25" spans="1:7" ht="15" hidden="1" thickBot="1">
      <c r="A25" s="24" t="s">
        <v>29</v>
      </c>
      <c r="B25" s="25">
        <f>SUM(B13:B24)</f>
        <v>22.07</v>
      </c>
      <c r="C25" s="25"/>
      <c r="D25" s="26"/>
      <c r="E25" s="27">
        <f>SUM(E13:E24)</f>
        <v>22343.11625</v>
      </c>
      <c r="F25" s="26"/>
      <c r="G25" s="28">
        <f>SUM(G13:G24)</f>
        <v>20108.804625</v>
      </c>
    </row>
    <row r="26" ht="14.25" hidden="1"/>
    <row r="27" ht="15" hidden="1" thickBot="1"/>
    <row r="28" spans="1:12" ht="15" hidden="1">
      <c r="A28" s="69" t="s">
        <v>30</v>
      </c>
      <c r="B28" s="70"/>
      <c r="C28" s="70"/>
      <c r="D28" s="70"/>
      <c r="E28" s="70"/>
      <c r="F28" s="70"/>
      <c r="G28" s="71"/>
      <c r="H28" s="48"/>
      <c r="I28" s="48"/>
      <c r="J28" s="48"/>
      <c r="K28" s="48"/>
      <c r="L28" s="48"/>
    </row>
    <row r="29" spans="1:7" s="32" customFormat="1" ht="42.75" hidden="1">
      <c r="A29" s="29"/>
      <c r="B29" s="30" t="s">
        <v>31</v>
      </c>
      <c r="C29" s="30" t="s">
        <v>32</v>
      </c>
      <c r="D29" s="30" t="s">
        <v>33</v>
      </c>
      <c r="E29" s="30" t="s">
        <v>34</v>
      </c>
      <c r="F29" s="30" t="s">
        <v>8</v>
      </c>
      <c r="G29" s="31" t="s">
        <v>35</v>
      </c>
    </row>
    <row r="30" spans="1:7" ht="14.25" hidden="1">
      <c r="A30" s="16" t="s">
        <v>16</v>
      </c>
      <c r="B30" s="17" t="str">
        <f>B12</f>
        <v>Payson</v>
      </c>
      <c r="C30" s="17"/>
      <c r="D30" s="17"/>
      <c r="E30" s="17"/>
      <c r="F30" s="17"/>
      <c r="G30" s="18"/>
    </row>
    <row r="31" spans="1:7" ht="15" hidden="1" thickBot="1">
      <c r="A31" s="19" t="s">
        <v>17</v>
      </c>
      <c r="B31" s="58">
        <v>2.04</v>
      </c>
      <c r="C31" s="21">
        <f>$F$5</f>
        <v>0.75</v>
      </c>
      <c r="D31" s="33">
        <f aca="true" t="shared" si="5" ref="D31:D42">B31*C31</f>
        <v>1.53</v>
      </c>
      <c r="E31" s="20">
        <f aca="true" t="shared" si="6" ref="E31:E42">D31*0.623</f>
        <v>0.95319</v>
      </c>
      <c r="F31" s="34">
        <f aca="true" t="shared" si="7" ref="F31:F42">$F$7</f>
        <v>1200</v>
      </c>
      <c r="G31" s="23">
        <f aca="true" t="shared" si="8" ref="G31:G42">F31*E31</f>
        <v>1143.828</v>
      </c>
    </row>
    <row r="32" spans="1:7" ht="15" hidden="1" thickBot="1">
      <c r="A32" s="19" t="s">
        <v>18</v>
      </c>
      <c r="B32" s="58">
        <v>2.35</v>
      </c>
      <c r="C32" s="17">
        <f aca="true" t="shared" si="9" ref="C32:C42">$C$31</f>
        <v>0.75</v>
      </c>
      <c r="D32" s="33">
        <f t="shared" si="5"/>
        <v>1.7625000000000002</v>
      </c>
      <c r="E32" s="20">
        <f t="shared" si="6"/>
        <v>1.0980375</v>
      </c>
      <c r="F32" s="34">
        <f t="shared" si="7"/>
        <v>1200</v>
      </c>
      <c r="G32" s="23">
        <f t="shared" si="8"/>
        <v>1317.645</v>
      </c>
    </row>
    <row r="33" spans="1:7" ht="15" hidden="1" thickBot="1">
      <c r="A33" s="19" t="s">
        <v>19</v>
      </c>
      <c r="B33" s="58">
        <v>3.16</v>
      </c>
      <c r="C33" s="17">
        <f t="shared" si="9"/>
        <v>0.75</v>
      </c>
      <c r="D33" s="33">
        <f t="shared" si="5"/>
        <v>2.37</v>
      </c>
      <c r="E33" s="20">
        <f t="shared" si="6"/>
        <v>1.47651</v>
      </c>
      <c r="F33" s="34">
        <f t="shared" si="7"/>
        <v>1200</v>
      </c>
      <c r="G33" s="23">
        <f t="shared" si="8"/>
        <v>1771.812</v>
      </c>
    </row>
    <row r="34" spans="1:7" ht="15" hidden="1" thickBot="1">
      <c r="A34" s="19" t="s">
        <v>20</v>
      </c>
      <c r="B34" s="58">
        <v>4.73</v>
      </c>
      <c r="C34" s="17">
        <f t="shared" si="9"/>
        <v>0.75</v>
      </c>
      <c r="D34" s="33">
        <f t="shared" si="5"/>
        <v>3.5475000000000003</v>
      </c>
      <c r="E34" s="20">
        <f t="shared" si="6"/>
        <v>2.2100925</v>
      </c>
      <c r="F34" s="34">
        <f t="shared" si="7"/>
        <v>1200</v>
      </c>
      <c r="G34" s="23">
        <f t="shared" si="8"/>
        <v>2652.111</v>
      </c>
    </row>
    <row r="35" spans="1:7" ht="15" hidden="1" thickBot="1">
      <c r="A35" s="19" t="s">
        <v>21</v>
      </c>
      <c r="B35" s="58">
        <v>6.64</v>
      </c>
      <c r="C35" s="17">
        <f t="shared" si="9"/>
        <v>0.75</v>
      </c>
      <c r="D35" s="33">
        <f t="shared" si="5"/>
        <v>4.9799999999999995</v>
      </c>
      <c r="E35" s="20">
        <f t="shared" si="6"/>
        <v>3.10254</v>
      </c>
      <c r="F35" s="34">
        <f t="shared" si="7"/>
        <v>1200</v>
      </c>
      <c r="G35" s="23">
        <f t="shared" si="8"/>
        <v>3723.048</v>
      </c>
    </row>
    <row r="36" spans="1:7" ht="15" hidden="1" thickBot="1">
      <c r="A36" s="19" t="s">
        <v>22</v>
      </c>
      <c r="B36" s="58">
        <v>8.21</v>
      </c>
      <c r="C36" s="17">
        <f t="shared" si="9"/>
        <v>0.75</v>
      </c>
      <c r="D36" s="33">
        <f t="shared" si="5"/>
        <v>6.157500000000001</v>
      </c>
      <c r="E36" s="20">
        <f t="shared" si="6"/>
        <v>3.8361225000000005</v>
      </c>
      <c r="F36" s="34">
        <f t="shared" si="7"/>
        <v>1200</v>
      </c>
      <c r="G36" s="23">
        <f t="shared" si="8"/>
        <v>4603.347000000001</v>
      </c>
    </row>
    <row r="37" spans="1:7" ht="15" hidden="1" thickBot="1">
      <c r="A37" s="19" t="s">
        <v>23</v>
      </c>
      <c r="B37" s="58">
        <v>7.87</v>
      </c>
      <c r="C37" s="17">
        <f t="shared" si="9"/>
        <v>0.75</v>
      </c>
      <c r="D37" s="33">
        <f t="shared" si="5"/>
        <v>5.9025</v>
      </c>
      <c r="E37" s="20">
        <f t="shared" si="6"/>
        <v>3.6772575</v>
      </c>
      <c r="F37" s="34">
        <f t="shared" si="7"/>
        <v>1200</v>
      </c>
      <c r="G37" s="23">
        <f t="shared" si="8"/>
        <v>4412.709</v>
      </c>
    </row>
    <row r="38" spans="1:7" ht="15" hidden="1" thickBot="1">
      <c r="A38" s="19" t="s">
        <v>24</v>
      </c>
      <c r="B38" s="58">
        <v>6.53</v>
      </c>
      <c r="C38" s="17">
        <f t="shared" si="9"/>
        <v>0.75</v>
      </c>
      <c r="D38" s="33">
        <f t="shared" si="5"/>
        <v>4.8975</v>
      </c>
      <c r="E38" s="20">
        <f t="shared" si="6"/>
        <v>3.0511425</v>
      </c>
      <c r="F38" s="34">
        <f t="shared" si="7"/>
        <v>1200</v>
      </c>
      <c r="G38" s="23">
        <f t="shared" si="8"/>
        <v>3661.371</v>
      </c>
    </row>
    <row r="39" spans="1:7" ht="15" hidden="1" thickBot="1">
      <c r="A39" s="19" t="s">
        <v>25</v>
      </c>
      <c r="B39" s="58">
        <v>5.7</v>
      </c>
      <c r="C39" s="17">
        <f t="shared" si="9"/>
        <v>0.75</v>
      </c>
      <c r="D39" s="33">
        <f t="shared" si="5"/>
        <v>4.275</v>
      </c>
      <c r="E39" s="20">
        <f t="shared" si="6"/>
        <v>2.6633250000000004</v>
      </c>
      <c r="F39" s="34">
        <f t="shared" si="7"/>
        <v>1200</v>
      </c>
      <c r="G39" s="23">
        <f t="shared" si="8"/>
        <v>3195.9900000000007</v>
      </c>
    </row>
    <row r="40" spans="1:7" ht="15" hidden="1" thickBot="1">
      <c r="A40" s="19" t="s">
        <v>26</v>
      </c>
      <c r="B40" s="58">
        <v>3.95</v>
      </c>
      <c r="C40" s="17">
        <f t="shared" si="9"/>
        <v>0.75</v>
      </c>
      <c r="D40" s="33">
        <f t="shared" si="5"/>
        <v>2.9625000000000004</v>
      </c>
      <c r="E40" s="20">
        <f t="shared" si="6"/>
        <v>1.8456375000000003</v>
      </c>
      <c r="F40" s="34">
        <f t="shared" si="7"/>
        <v>1200</v>
      </c>
      <c r="G40" s="23">
        <f t="shared" si="8"/>
        <v>2214.7650000000003</v>
      </c>
    </row>
    <row r="41" spans="1:7" ht="15" hidden="1" thickBot="1">
      <c r="A41" s="19" t="s">
        <v>27</v>
      </c>
      <c r="B41" s="58">
        <v>2.66</v>
      </c>
      <c r="C41" s="17">
        <f t="shared" si="9"/>
        <v>0.75</v>
      </c>
      <c r="D41" s="33">
        <f t="shared" si="5"/>
        <v>1.995</v>
      </c>
      <c r="E41" s="20">
        <f t="shared" si="6"/>
        <v>1.242885</v>
      </c>
      <c r="F41" s="34">
        <f t="shared" si="7"/>
        <v>1200</v>
      </c>
      <c r="G41" s="23">
        <f t="shared" si="8"/>
        <v>1491.462</v>
      </c>
    </row>
    <row r="42" spans="1:7" ht="15" hidden="1" thickBot="1">
      <c r="A42" s="19" t="s">
        <v>28</v>
      </c>
      <c r="B42" s="58">
        <v>1.92</v>
      </c>
      <c r="C42" s="17">
        <f t="shared" si="9"/>
        <v>0.75</v>
      </c>
      <c r="D42" s="33">
        <f t="shared" si="5"/>
        <v>1.44</v>
      </c>
      <c r="E42" s="20">
        <f t="shared" si="6"/>
        <v>0.8971199999999999</v>
      </c>
      <c r="F42" s="34">
        <f t="shared" si="7"/>
        <v>1200</v>
      </c>
      <c r="G42" s="23">
        <f t="shared" si="8"/>
        <v>1076.5439999999999</v>
      </c>
    </row>
    <row r="43" spans="1:7" ht="15" hidden="1" thickBot="1">
      <c r="A43" s="24" t="s">
        <v>29</v>
      </c>
      <c r="B43" s="26">
        <f>SUM(B31:B42)</f>
        <v>55.760000000000005</v>
      </c>
      <c r="C43" s="26"/>
      <c r="D43" s="35">
        <f>SUM(D31:D42)</f>
        <v>41.82</v>
      </c>
      <c r="E43" s="25"/>
      <c r="F43" s="36"/>
      <c r="G43" s="28">
        <f>SUM(G31:G42)</f>
        <v>31264.631999999998</v>
      </c>
    </row>
    <row r="44" spans="1:12" ht="14.25" hidden="1">
      <c r="A44" s="12"/>
      <c r="B44" s="12"/>
      <c r="C44" s="12"/>
      <c r="D44" s="37"/>
      <c r="E44" s="37"/>
      <c r="F44" s="37"/>
      <c r="G44" s="37"/>
      <c r="H44" s="12"/>
      <c r="I44" s="12"/>
      <c r="J44" s="12"/>
      <c r="K44" s="12"/>
      <c r="L44" s="12"/>
    </row>
    <row r="45" spans="1:12" ht="14.25" hidden="1">
      <c r="A45" s="12"/>
      <c r="B45" s="12"/>
      <c r="C45" s="12"/>
      <c r="D45" s="37"/>
      <c r="E45" s="37"/>
      <c r="F45" s="37"/>
      <c r="G45" s="37"/>
      <c r="H45" s="12"/>
      <c r="I45" s="12"/>
      <c r="J45" s="12"/>
      <c r="K45" s="12"/>
      <c r="L45" s="12"/>
    </row>
    <row r="46" spans="1:12" ht="15" thickBot="1">
      <c r="A46" s="12"/>
      <c r="B46" s="12"/>
      <c r="C46" s="12"/>
      <c r="D46" s="37"/>
      <c r="E46" s="37"/>
      <c r="F46" s="37"/>
      <c r="G46" s="37"/>
      <c r="H46" s="12"/>
      <c r="I46" s="12"/>
      <c r="J46" s="12"/>
      <c r="K46" s="12"/>
      <c r="L46" s="12"/>
    </row>
    <row r="47" spans="1:11" ht="18.75" customHeight="1" thickBot="1">
      <c r="A47" s="61" t="str">
        <f>A1</f>
        <v>Payson, Arizona</v>
      </c>
      <c r="B47" s="62"/>
      <c r="C47" s="62"/>
      <c r="D47" s="62"/>
      <c r="E47" s="62"/>
      <c r="F47" s="63"/>
      <c r="G47" s="50"/>
      <c r="H47" s="47"/>
      <c r="I47" s="47"/>
      <c r="J47" s="47"/>
      <c r="K47" s="47"/>
    </row>
    <row r="48" spans="1:11" ht="21" customHeight="1" thickBot="1">
      <c r="A48" s="64" t="s">
        <v>36</v>
      </c>
      <c r="B48" s="62"/>
      <c r="C48" s="62"/>
      <c r="D48" s="62"/>
      <c r="E48" s="62"/>
      <c r="F48" s="65"/>
      <c r="G48" s="66"/>
      <c r="H48" s="46"/>
      <c r="I48" s="46"/>
      <c r="J48" s="46"/>
      <c r="K48" s="46"/>
    </row>
    <row r="49" spans="1:7" s="32" customFormat="1" ht="14.25">
      <c r="A49" s="38" t="s">
        <v>37</v>
      </c>
      <c r="B49" s="39" t="s">
        <v>15</v>
      </c>
      <c r="C49" s="39" t="s">
        <v>30</v>
      </c>
      <c r="D49" s="39" t="s">
        <v>38</v>
      </c>
      <c r="E49" s="52" t="s">
        <v>39</v>
      </c>
      <c r="F49" s="53" t="s">
        <v>40</v>
      </c>
      <c r="G49" s="51"/>
    </row>
    <row r="50" spans="1:11" ht="18" customHeight="1">
      <c r="A50" s="74" t="s">
        <v>41</v>
      </c>
      <c r="B50" s="75"/>
      <c r="C50" s="75"/>
      <c r="D50" s="75"/>
      <c r="E50" s="75"/>
      <c r="F50" s="75"/>
      <c r="G50" s="50"/>
      <c r="H50" s="45"/>
      <c r="I50" s="45"/>
      <c r="J50" s="45"/>
      <c r="K50" s="45"/>
    </row>
    <row r="51" spans="1:6" ht="18" customHeight="1">
      <c r="A51" s="40" t="s">
        <v>17</v>
      </c>
      <c r="B51" s="41">
        <f aca="true" t="shared" si="10" ref="B51:B62">G13</f>
        <v>2122.950375</v>
      </c>
      <c r="C51" s="41">
        <f aca="true" t="shared" si="11" ref="C51:C62">G31</f>
        <v>1143.828</v>
      </c>
      <c r="D51" s="41">
        <f aca="true" t="shared" si="12" ref="D51:D62">B51-C51</f>
        <v>979.1223749999999</v>
      </c>
      <c r="E51" s="41">
        <f>IF(0+D51&lt;0,0,IF(0+D51&gt;$F$6,$F$6,0+D51))</f>
        <v>979.1223749999999</v>
      </c>
      <c r="F51" s="42">
        <f>IF(D51&lt;0,ABS(D51),0)</f>
        <v>0</v>
      </c>
    </row>
    <row r="52" spans="1:6" ht="18" customHeight="1">
      <c r="A52" s="40" t="s">
        <v>18</v>
      </c>
      <c r="B52" s="41">
        <f t="shared" si="10"/>
        <v>2132.06175</v>
      </c>
      <c r="C52" s="41">
        <f t="shared" si="11"/>
        <v>1317.645</v>
      </c>
      <c r="D52" s="41">
        <f t="shared" si="12"/>
        <v>814.4167499999999</v>
      </c>
      <c r="E52" s="41">
        <f aca="true" t="shared" si="13" ref="E52:E62">IF(E51+D52&lt;0,0,IF(E51+D52&gt;$F$6,$F$6,E51+D52))</f>
        <v>1793.5391249999998</v>
      </c>
      <c r="F52" s="42">
        <f>IF(E51+D52&lt;0,ABS(D52+E51),0)</f>
        <v>0</v>
      </c>
    </row>
    <row r="53" spans="1:6" ht="18" customHeight="1">
      <c r="A53" s="40" t="s">
        <v>19</v>
      </c>
      <c r="B53" s="41">
        <f t="shared" si="10"/>
        <v>2441.8485</v>
      </c>
      <c r="C53" s="41">
        <f t="shared" si="11"/>
        <v>1771.812</v>
      </c>
      <c r="D53" s="41">
        <f t="shared" si="12"/>
        <v>670.0365000000002</v>
      </c>
      <c r="E53" s="41">
        <f t="shared" si="13"/>
        <v>2463.575625</v>
      </c>
      <c r="F53" s="42">
        <f aca="true" t="shared" si="14" ref="F53:F62">IF(E52+D53&lt;0,ABS(D53+E52),0)</f>
        <v>0</v>
      </c>
    </row>
    <row r="54" spans="1:6" ht="18" customHeight="1">
      <c r="A54" s="40" t="s">
        <v>20</v>
      </c>
      <c r="B54" s="41">
        <f t="shared" si="10"/>
        <v>1047.8081249999998</v>
      </c>
      <c r="C54" s="41">
        <f t="shared" si="11"/>
        <v>2652.111</v>
      </c>
      <c r="D54" s="41">
        <f t="shared" si="12"/>
        <v>-1604.302875</v>
      </c>
      <c r="E54" s="41">
        <f t="shared" si="13"/>
        <v>859.2727499999999</v>
      </c>
      <c r="F54" s="42">
        <f t="shared" si="14"/>
        <v>0</v>
      </c>
    </row>
    <row r="55" spans="1:6" ht="18" customHeight="1">
      <c r="A55" s="40" t="s">
        <v>21</v>
      </c>
      <c r="B55" s="41">
        <f t="shared" si="10"/>
        <v>601.3507500000001</v>
      </c>
      <c r="C55" s="41">
        <f t="shared" si="11"/>
        <v>3723.048</v>
      </c>
      <c r="D55" s="41">
        <f t="shared" si="12"/>
        <v>-3121.6972499999997</v>
      </c>
      <c r="E55" s="41">
        <f t="shared" si="13"/>
        <v>0</v>
      </c>
      <c r="F55" s="42">
        <f t="shared" si="14"/>
        <v>2262.4245</v>
      </c>
    </row>
    <row r="56" spans="1:6" ht="18" customHeight="1">
      <c r="A56" s="40" t="s">
        <v>22</v>
      </c>
      <c r="B56" s="41">
        <f t="shared" si="10"/>
        <v>337.120875</v>
      </c>
      <c r="C56" s="41">
        <f t="shared" si="11"/>
        <v>4603.347000000001</v>
      </c>
      <c r="D56" s="41">
        <f t="shared" si="12"/>
        <v>-4266.226125000001</v>
      </c>
      <c r="E56" s="41">
        <f t="shared" si="13"/>
        <v>0</v>
      </c>
      <c r="F56" s="42">
        <f t="shared" si="14"/>
        <v>4266.226125000001</v>
      </c>
    </row>
    <row r="57" spans="1:6" ht="18" customHeight="1">
      <c r="A57" s="40" t="s">
        <v>23</v>
      </c>
      <c r="B57" s="41">
        <f t="shared" si="10"/>
        <v>2204.9527500000004</v>
      </c>
      <c r="C57" s="41">
        <f t="shared" si="11"/>
        <v>4412.709</v>
      </c>
      <c r="D57" s="41">
        <f t="shared" si="12"/>
        <v>-2207.7562499999995</v>
      </c>
      <c r="E57" s="41">
        <f t="shared" si="13"/>
        <v>0</v>
      </c>
      <c r="F57" s="42">
        <f t="shared" si="14"/>
        <v>2207.7562499999995</v>
      </c>
    </row>
    <row r="58" spans="1:6" ht="18" customHeight="1">
      <c r="A58" s="40" t="s">
        <v>24</v>
      </c>
      <c r="B58" s="41">
        <f t="shared" si="10"/>
        <v>2706.0783750000005</v>
      </c>
      <c r="C58" s="41">
        <f t="shared" si="11"/>
        <v>3661.371</v>
      </c>
      <c r="D58" s="41">
        <f t="shared" si="12"/>
        <v>-955.2926249999996</v>
      </c>
      <c r="E58" s="41">
        <f t="shared" si="13"/>
        <v>0</v>
      </c>
      <c r="F58" s="42">
        <f t="shared" si="14"/>
        <v>955.2926249999996</v>
      </c>
    </row>
    <row r="59" spans="1:6" ht="18" customHeight="1">
      <c r="A59" s="40" t="s">
        <v>25</v>
      </c>
      <c r="B59" s="41">
        <f t="shared" si="10"/>
        <v>1649.1588750000003</v>
      </c>
      <c r="C59" s="41">
        <f t="shared" si="11"/>
        <v>3195.9900000000007</v>
      </c>
      <c r="D59" s="41">
        <f t="shared" si="12"/>
        <v>-1546.8311250000004</v>
      </c>
      <c r="E59" s="41">
        <f t="shared" si="13"/>
        <v>0</v>
      </c>
      <c r="F59" s="42">
        <f t="shared" si="14"/>
        <v>1546.8311250000004</v>
      </c>
    </row>
    <row r="60" spans="1:6" ht="18" customHeight="1">
      <c r="A60" s="40" t="s">
        <v>26</v>
      </c>
      <c r="B60" s="41">
        <f t="shared" si="10"/>
        <v>1722.0498750000002</v>
      </c>
      <c r="C60" s="41">
        <f t="shared" si="11"/>
        <v>2214.7650000000003</v>
      </c>
      <c r="D60" s="41">
        <f t="shared" si="12"/>
        <v>-492.71512500000017</v>
      </c>
      <c r="E60" s="41">
        <f t="shared" si="13"/>
        <v>0</v>
      </c>
      <c r="F60" s="42">
        <f t="shared" si="14"/>
        <v>492.71512500000017</v>
      </c>
    </row>
    <row r="61" spans="1:6" ht="18" customHeight="1">
      <c r="A61" s="40" t="s">
        <v>27</v>
      </c>
      <c r="B61" s="41">
        <f t="shared" si="10"/>
        <v>1548.93375</v>
      </c>
      <c r="C61" s="41">
        <f t="shared" si="11"/>
        <v>1491.462</v>
      </c>
      <c r="D61" s="41">
        <f t="shared" si="12"/>
        <v>57.47174999999993</v>
      </c>
      <c r="E61" s="41">
        <f t="shared" si="13"/>
        <v>57.47174999999993</v>
      </c>
      <c r="F61" s="42">
        <f t="shared" si="14"/>
        <v>0</v>
      </c>
    </row>
    <row r="62" spans="1:6" ht="18" customHeight="1">
      <c r="A62" s="40" t="s">
        <v>28</v>
      </c>
      <c r="B62" s="41">
        <f t="shared" si="10"/>
        <v>1594.4906250000001</v>
      </c>
      <c r="C62" s="41">
        <f t="shared" si="11"/>
        <v>1076.5439999999999</v>
      </c>
      <c r="D62" s="41">
        <f t="shared" si="12"/>
        <v>517.9466250000003</v>
      </c>
      <c r="E62" s="41">
        <f t="shared" si="13"/>
        <v>575.4183750000002</v>
      </c>
      <c r="F62" s="42">
        <f t="shared" si="14"/>
        <v>0</v>
      </c>
    </row>
    <row r="63" spans="1:11" ht="18" customHeight="1">
      <c r="A63" s="59" t="s">
        <v>42</v>
      </c>
      <c r="B63" s="60"/>
      <c r="C63" s="60"/>
      <c r="D63" s="60"/>
      <c r="E63" s="60"/>
      <c r="F63" s="60"/>
      <c r="G63" s="50"/>
      <c r="H63" s="49"/>
      <c r="I63" s="49"/>
      <c r="J63" s="49"/>
      <c r="K63" s="49"/>
    </row>
    <row r="64" spans="1:6" ht="18" customHeight="1">
      <c r="A64" s="40" t="s">
        <v>17</v>
      </c>
      <c r="B64" s="41">
        <f aca="true" t="shared" si="15" ref="B64:B75">G13</f>
        <v>2122.950375</v>
      </c>
      <c r="C64" s="41">
        <f aca="true" t="shared" si="16" ref="C64:C75">G31</f>
        <v>1143.828</v>
      </c>
      <c r="D64" s="41">
        <f aca="true" t="shared" si="17" ref="D64:D75">B64-C64</f>
        <v>979.1223749999999</v>
      </c>
      <c r="E64" s="41">
        <f>IF(E62+D64&lt;0,0,IF(E62+D64&gt;$F$6,$F$6,D64+E62))</f>
        <v>1554.5407500000001</v>
      </c>
      <c r="F64" s="42">
        <f>IF(E62+D64&lt;0,ABS(D64+E62),0)</f>
        <v>0</v>
      </c>
    </row>
    <row r="65" spans="1:6" ht="18" customHeight="1">
      <c r="A65" s="40" t="s">
        <v>18</v>
      </c>
      <c r="B65" s="41">
        <f t="shared" si="15"/>
        <v>2132.06175</v>
      </c>
      <c r="C65" s="41">
        <f t="shared" si="16"/>
        <v>1317.645</v>
      </c>
      <c r="D65" s="41">
        <f t="shared" si="17"/>
        <v>814.4167499999999</v>
      </c>
      <c r="E65" s="41">
        <f aca="true" t="shared" si="18" ref="E65:E75">IF(E64+D65&lt;0,0,IF(E64+D65&gt;$F$6,$F$6,D65+E64))</f>
        <v>2368.9575</v>
      </c>
      <c r="F65" s="42">
        <f>IF(E64+D65&lt;0,ABS(D65+E64),0)</f>
        <v>0</v>
      </c>
    </row>
    <row r="66" spans="1:6" ht="18" customHeight="1">
      <c r="A66" s="40" t="s">
        <v>19</v>
      </c>
      <c r="B66" s="41">
        <f t="shared" si="15"/>
        <v>2441.8485</v>
      </c>
      <c r="C66" s="41">
        <f t="shared" si="16"/>
        <v>1771.812</v>
      </c>
      <c r="D66" s="41">
        <f t="shared" si="17"/>
        <v>670.0365000000002</v>
      </c>
      <c r="E66" s="41">
        <f t="shared" si="18"/>
        <v>2500</v>
      </c>
      <c r="F66" s="42">
        <f aca="true" t="shared" si="19" ref="F66:F75">IF(E65+D66&lt;0,ABS(D66+E65),0)</f>
        <v>0</v>
      </c>
    </row>
    <row r="67" spans="1:6" ht="18" customHeight="1">
      <c r="A67" s="40" t="s">
        <v>20</v>
      </c>
      <c r="B67" s="41">
        <f t="shared" si="15"/>
        <v>1047.8081249999998</v>
      </c>
      <c r="C67" s="41">
        <f t="shared" si="16"/>
        <v>2652.111</v>
      </c>
      <c r="D67" s="41">
        <f t="shared" si="17"/>
        <v>-1604.302875</v>
      </c>
      <c r="E67" s="41">
        <f t="shared" si="18"/>
        <v>895.6971249999999</v>
      </c>
      <c r="F67" s="42">
        <f t="shared" si="19"/>
        <v>0</v>
      </c>
    </row>
    <row r="68" spans="1:6" ht="18" customHeight="1">
      <c r="A68" s="40" t="s">
        <v>21</v>
      </c>
      <c r="B68" s="41">
        <f t="shared" si="15"/>
        <v>601.3507500000001</v>
      </c>
      <c r="C68" s="41">
        <f t="shared" si="16"/>
        <v>3723.048</v>
      </c>
      <c r="D68" s="41">
        <f t="shared" si="17"/>
        <v>-3121.6972499999997</v>
      </c>
      <c r="E68" s="41">
        <f t="shared" si="18"/>
        <v>0</v>
      </c>
      <c r="F68" s="42">
        <f t="shared" si="19"/>
        <v>2226.0001249999996</v>
      </c>
    </row>
    <row r="69" spans="1:7" ht="18" customHeight="1">
      <c r="A69" s="40" t="s">
        <v>22</v>
      </c>
      <c r="B69" s="41">
        <f t="shared" si="15"/>
        <v>337.120875</v>
      </c>
      <c r="C69" s="41">
        <f t="shared" si="16"/>
        <v>4603.347000000001</v>
      </c>
      <c r="D69" s="41">
        <f t="shared" si="17"/>
        <v>-4266.226125000001</v>
      </c>
      <c r="E69" s="54">
        <f t="shared" si="18"/>
        <v>0</v>
      </c>
      <c r="F69" s="55">
        <f t="shared" si="19"/>
        <v>4266.226125000001</v>
      </c>
      <c r="G69" s="12"/>
    </row>
    <row r="70" spans="1:6" ht="18" customHeight="1">
      <c r="A70" s="40" t="s">
        <v>23</v>
      </c>
      <c r="B70" s="41">
        <f t="shared" si="15"/>
        <v>2204.9527500000004</v>
      </c>
      <c r="C70" s="41">
        <f t="shared" si="16"/>
        <v>4412.709</v>
      </c>
      <c r="D70" s="41">
        <f t="shared" si="17"/>
        <v>-2207.7562499999995</v>
      </c>
      <c r="E70" s="41">
        <f t="shared" si="18"/>
        <v>0</v>
      </c>
      <c r="F70" s="42">
        <f t="shared" si="19"/>
        <v>2207.7562499999995</v>
      </c>
    </row>
    <row r="71" spans="1:6" ht="18" customHeight="1">
      <c r="A71" s="40" t="s">
        <v>24</v>
      </c>
      <c r="B71" s="41">
        <f t="shared" si="15"/>
        <v>2706.0783750000005</v>
      </c>
      <c r="C71" s="41">
        <f t="shared" si="16"/>
        <v>3661.371</v>
      </c>
      <c r="D71" s="41">
        <f t="shared" si="17"/>
        <v>-955.2926249999996</v>
      </c>
      <c r="E71" s="41">
        <f t="shared" si="18"/>
        <v>0</v>
      </c>
      <c r="F71" s="42">
        <f t="shared" si="19"/>
        <v>955.2926249999996</v>
      </c>
    </row>
    <row r="72" spans="1:6" ht="18" customHeight="1">
      <c r="A72" s="40" t="s">
        <v>25</v>
      </c>
      <c r="B72" s="41">
        <f t="shared" si="15"/>
        <v>1649.1588750000003</v>
      </c>
      <c r="C72" s="41">
        <f t="shared" si="16"/>
        <v>3195.9900000000007</v>
      </c>
      <c r="D72" s="41">
        <f t="shared" si="17"/>
        <v>-1546.8311250000004</v>
      </c>
      <c r="E72" s="41">
        <f t="shared" si="18"/>
        <v>0</v>
      </c>
      <c r="F72" s="42">
        <f t="shared" si="19"/>
        <v>1546.8311250000004</v>
      </c>
    </row>
    <row r="73" spans="1:6" ht="18" customHeight="1">
      <c r="A73" s="40" t="s">
        <v>26</v>
      </c>
      <c r="B73" s="41">
        <f t="shared" si="15"/>
        <v>1722.0498750000002</v>
      </c>
      <c r="C73" s="41">
        <f t="shared" si="16"/>
        <v>2214.7650000000003</v>
      </c>
      <c r="D73" s="41">
        <f t="shared" si="17"/>
        <v>-492.71512500000017</v>
      </c>
      <c r="E73" s="41">
        <f t="shared" si="18"/>
        <v>0</v>
      </c>
      <c r="F73" s="42">
        <f t="shared" si="19"/>
        <v>492.71512500000017</v>
      </c>
    </row>
    <row r="74" spans="1:6" ht="18" customHeight="1">
      <c r="A74" s="40" t="s">
        <v>27</v>
      </c>
      <c r="B74" s="41">
        <f t="shared" si="15"/>
        <v>1548.93375</v>
      </c>
      <c r="C74" s="41">
        <f t="shared" si="16"/>
        <v>1491.462</v>
      </c>
      <c r="D74" s="41">
        <f t="shared" si="17"/>
        <v>57.47174999999993</v>
      </c>
      <c r="E74" s="41">
        <f t="shared" si="18"/>
        <v>57.47174999999993</v>
      </c>
      <c r="F74" s="42">
        <f t="shared" si="19"/>
        <v>0</v>
      </c>
    </row>
    <row r="75" spans="1:6" ht="18" customHeight="1" thickBot="1">
      <c r="A75" s="43" t="s">
        <v>28</v>
      </c>
      <c r="B75" s="44">
        <f t="shared" si="15"/>
        <v>1594.4906250000001</v>
      </c>
      <c r="C75" s="44">
        <f t="shared" si="16"/>
        <v>1076.5439999999999</v>
      </c>
      <c r="D75" s="44">
        <f t="shared" si="17"/>
        <v>517.9466250000003</v>
      </c>
      <c r="E75" s="44">
        <f t="shared" si="18"/>
        <v>575.4183750000002</v>
      </c>
      <c r="F75" s="57">
        <f t="shared" si="19"/>
        <v>0</v>
      </c>
    </row>
  </sheetData>
  <sheetProtection/>
  <mergeCells count="7">
    <mergeCell ref="A63:F63"/>
    <mergeCell ref="A47:F47"/>
    <mergeCell ref="A48:G48"/>
    <mergeCell ref="A2:F2"/>
    <mergeCell ref="A28:G28"/>
    <mergeCell ref="A10:G10"/>
    <mergeCell ref="A50:F50"/>
  </mergeCells>
  <dataValidations count="2">
    <dataValidation type="list" allowBlank="1" showInputMessage="1" showErrorMessage="1" sqref="E5">
      <formula1>"Low (Blue Grama/Desert Willow),Medium (Buffalograss/Bermudagrass),High (St. Augustine/Fescue)"</formula1>
    </dataValidation>
    <dataValidation type="list" allowBlank="1" showInputMessage="1" showErrorMessage="1" sqref="E4">
      <formula1>"Roof,Paving (Concrete/Asphalt),Paving (Brick),Gravel,Soil (Flat 2% or less) Bare,Soil (Flat 2% or less) w/ vegetation, Lawns-Sandy Soil (Flat 2% or less), Lawns-Heavy Soil (Flat 2% or less)"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jpl0517</dc:creator>
  <cp:keywords/>
  <dc:description/>
  <cp:lastModifiedBy>Stacy Saxon</cp:lastModifiedBy>
  <dcterms:created xsi:type="dcterms:W3CDTF">2005-04-22T22:44:57Z</dcterms:created>
  <dcterms:modified xsi:type="dcterms:W3CDTF">2010-02-16T15:18:32Z</dcterms:modified>
  <cp:category/>
  <cp:version/>
  <cp:contentType/>
  <cp:contentStatus/>
</cp:coreProperties>
</file>